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DCECC527-F0B3-4142-A026-201C070F3EFC}" xr6:coauthVersionLast="47" xr6:coauthVersionMax="47" xr10:uidLastSave="{00000000-0000-0000-0000-000000000000}"/>
  <bookViews>
    <workbookView xWindow="28860" yWindow="-1635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2" i="11" l="1"/>
  <c r="F22" i="11"/>
  <c r="F11" i="11" l="1"/>
  <c r="F14" i="11"/>
  <c r="F13" i="11"/>
  <c r="E11" i="11"/>
  <c r="E12" i="11"/>
  <c r="E14" i="11"/>
  <c r="E23" i="11"/>
  <c r="F23" i="11"/>
  <c r="E13" i="11"/>
  <c r="E22" i="11"/>
  <c r="E39" i="11"/>
  <c r="F39" i="11"/>
  <c r="G23" i="11" l="1"/>
  <c r="G22" i="11"/>
  <c r="G12" i="11"/>
  <c r="G22" i="1" l="1"/>
  <c r="G26" i="1"/>
  <c r="F19" i="11" l="1"/>
  <c r="E19" i="11"/>
  <c r="F37" i="11" l="1"/>
  <c r="E37" i="11"/>
  <c r="E36" i="11"/>
  <c r="E35" i="11"/>
  <c r="E34" i="11"/>
  <c r="E33" i="11"/>
  <c r="E32"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G25" i="11" l="1"/>
  <c r="G19" i="11"/>
  <c r="G35" i="11"/>
  <c r="G11" i="11"/>
  <c r="G31" i="11"/>
  <c r="G14" i="11"/>
  <c r="G32" i="11"/>
  <c r="G15" i="11"/>
  <c r="G18" i="11"/>
  <c r="G13" i="11"/>
  <c r="G34" i="11"/>
  <c r="G29" i="11"/>
  <c r="G20" i="11"/>
  <c r="G30" i="11"/>
  <c r="G27" i="11"/>
  <c r="G33" i="11"/>
  <c r="G37" i="11"/>
  <c r="G24" i="11"/>
  <c r="G21" i="11"/>
  <c r="G28" i="11"/>
  <c r="G36" i="11"/>
  <c r="G38" i="11"/>
  <c r="G39" i="11"/>
  <c r="G12" i="1"/>
  <c r="G38" i="1"/>
  <c r="G30" i="1"/>
  <c r="G29" i="1"/>
  <c r="G14" i="1"/>
  <c r="G19" i="1"/>
  <c r="G18" i="1"/>
  <c r="G11" i="1"/>
  <c r="G15" i="1"/>
  <c r="G23" i="1"/>
  <c r="G36" i="1"/>
  <c r="G37" i="1"/>
  <c r="G28" i="1"/>
  <c r="G31" i="1"/>
  <c r="G32" i="1"/>
  <c r="G27" i="1"/>
  <c r="G33" i="1"/>
  <c r="G35" i="1"/>
  <c r="G13" i="1"/>
  <c r="G34" i="1"/>
  <c r="G16" i="1"/>
  <c r="G39" i="1"/>
  <c r="G25" i="1"/>
  <c r="G24" i="1"/>
  <c r="G20" i="1"/>
  <c r="G21" i="1"/>
  <c r="F12" i="12" l="1"/>
  <c r="E12" i="12" l="1"/>
</calcChain>
</file>

<file path=xl/sharedStrings.xml><?xml version="1.0" encoding="utf-8"?>
<sst xmlns="http://schemas.openxmlformats.org/spreadsheetml/2006/main" count="166" uniqueCount="80">
  <si>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</si>
  <si>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</si>
  <si>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</si>
  <si>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</si>
  <si>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</si>
  <si>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</si>
  <si>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</si>
  <si>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</si>
  <si>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</si>
  <si>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</si>
  <si>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</si>
  <si>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</si>
  <si>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</si>
  <si>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</si>
  <si>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</si>
  <si>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</si>
  <si>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</si>
  <si>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</si>
  <si>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</si>
  <si>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</si>
  <si>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</si>
  <si>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</si>
  <si>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</si>
  <si>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</si>
  <si>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</si>
  <si>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</si>
  <si>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</si>
  <si>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</si>
  <si>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</si>
  <si>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</si>
  <si>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</si>
  <si>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</si>
  <si>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</si>
  <si>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</si>
  <si>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</si>
  <si>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</si>
  <si>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</si>
  <si>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</si>
  <si>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</si>
  <si>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</si>
  <si>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</si>
  <si>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</si>
  <si>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</si>
  <si>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</si>
  <si>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</si>
  <si>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</si>
  <si>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</si>
  <si>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</si>
  <si>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</si>
  <si>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</si>
  <si>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</si>
  <si>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</si>
  <si>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</si>
  <si>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</si>
  <si>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</si>
  <si>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</si>
  <si>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</si>
  <si>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</si>
  <si>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</si>
  <si>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</si>
  <si>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</si>
  <si>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</si>
  <si>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</si>
  <si>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</si>
  <si>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</si>
  <si>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</si>
  <si>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</si>
  <si>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</si>
  <si>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</si>
  <si>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</si>
  <si>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</si>
  <si>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</si>
  <si>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</si>
  <si>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</si>
  <si>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</si>
  <si>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16/07/2026</t>
    </r>
  </si>
  <si>
    <t>c</t>
  </si>
  <si>
    <t>(*)</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</si>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</sst>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46215</v>
      </c>
      <c r="F7" s="140"/>
      <c r="G7" s="141"/>
      <c r="H7" s="77"/>
      <c r="I7" s="126">
        <f>D7</f>
        <v>46215</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46208</v>
      </c>
      <c r="K10" s="112">
        <f>D7-364</f>
        <v>45851</v>
      </c>
      <c r="L10" s="15"/>
      <c r="M10" s="95"/>
      <c r="N10" s="15"/>
      <c r="O10" s="15"/>
      <c r="S10" s="105"/>
      <c r="T10" s="106"/>
      <c r="U10" s="106"/>
      <c r="Y10" s="16"/>
    </row>
    <row r="11" spans="1:15421" s="17" customFormat="1" ht="15" customHeight="1" x14ac:dyDescent="0.35">
      <c r="B11" s="18" t="s">
        <v>23</v>
      </c>
      <c r="C11" s="43">
        <v>2</v>
      </c>
      <c r="D11" s="19">
        <v>141.04</v>
      </c>
      <c r="E11" s="127">
        <f t="shared" ref="E11:E27" si="0">IFERROR(IF(D11="na","na",IF(D11="","",IF(J11="","",D11/J11*100-100))),"na")</f>
        <v>-1.8032444475388161</v>
      </c>
      <c r="F11" s="127">
        <f t="shared" ref="F11:F39" si="1">IF(D11="na","na",IF(ISERROR(IF(D11="","",IF(K11="","",D11/K11*100-100))),0,IF(D11="","",IF(K11="","",D11/K11*100-100))))</f>
        <v>-27.757004558725612</v>
      </c>
      <c r="G11" s="19">
        <f t="shared" ref="G11:G19" si="2">IF(D11="na","na",D11*$D$41)</f>
        <v>120.44352582857141</v>
      </c>
      <c r="H11" s="128"/>
      <c r="I11" s="129"/>
      <c r="J11" s="19">
        <v>143.63</v>
      </c>
      <c r="K11" s="19">
        <v>195.23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206.44</v>
      </c>
      <c r="E12" s="130">
        <f t="shared" si="0"/>
        <v>0.16496846191169823</v>
      </c>
      <c r="F12" s="130">
        <f t="shared" si="1"/>
        <v>-6.0946586219696002</v>
      </c>
      <c r="G12" s="23">
        <f>IF(D12="na","na",D12*$D$41)</f>
        <v>176.29297697142857</v>
      </c>
      <c r="H12" s="128"/>
      <c r="I12" s="131"/>
      <c r="J12" s="23">
        <v>206.1</v>
      </c>
      <c r="K12" s="23">
        <v>219.83840000000001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150.2645</v>
      </c>
      <c r="E13" s="127">
        <f t="shared" si="0"/>
        <v>7.8856527075970462E-2</v>
      </c>
      <c r="F13" s="127">
        <f t="shared" si="1"/>
        <v>-24.061587816257386</v>
      </c>
      <c r="G13" s="19">
        <f t="shared" si="2"/>
        <v>128.32094573785713</v>
      </c>
      <c r="H13" s="128"/>
      <c r="I13" s="129"/>
      <c r="J13" s="19">
        <v>150.14609999999999</v>
      </c>
      <c r="K13" s="19">
        <v>197.8768</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136.98920000000001</v>
      </c>
      <c r="E14" s="130">
        <f t="shared" si="0"/>
        <v>-2.5755507937873858</v>
      </c>
      <c r="F14" s="130">
        <f t="shared" si="1"/>
        <v>-37.601996893518738</v>
      </c>
      <c r="G14" s="23">
        <f t="shared" si="2"/>
        <v>116.98427572628572</v>
      </c>
      <c r="H14" s="128"/>
      <c r="I14" s="131"/>
      <c r="J14" s="23">
        <v>140.61070000000001</v>
      </c>
      <c r="K14" s="23">
        <v>219.541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153.19999999999999</v>
      </c>
      <c r="E15" s="127">
        <f t="shared" si="0"/>
        <v>-3.4230599508289714</v>
      </c>
      <c r="F15" s="127">
        <f t="shared" si="1"/>
        <v>-25.224521671222178</v>
      </c>
      <c r="G15" s="19">
        <f t="shared" si="2"/>
        <v>130.82776628571426</v>
      </c>
      <c r="H15" s="128"/>
      <c r="I15" s="129"/>
      <c r="J15" s="19">
        <v>158.63</v>
      </c>
      <c r="K15" s="19">
        <v>204.88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159.88999999999999</v>
      </c>
      <c r="E16" s="130">
        <f t="shared" si="0"/>
        <v>1.8766420618021584E-2</v>
      </c>
      <c r="F16" s="130" t="s">
        <v>67</v>
      </c>
      <c r="G16" s="23">
        <f t="shared" si="2"/>
        <v>136.54080647142854</v>
      </c>
      <c r="H16" s="128"/>
      <c r="I16" s="131"/>
      <c r="J16" s="23">
        <v>159.86000000000001</v>
      </c>
      <c r="K16" s="23"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77</v>
      </c>
      <c r="K17" s="19" t="s">
        <v>77</v>
      </c>
      <c r="L17" s="37"/>
      <c r="M17" s="96">
        <v>10</v>
      </c>
      <c r="N17" s="37"/>
      <c r="O17" s="6"/>
      <c r="P17" s="38"/>
      <c r="Q17" s="38"/>
      <c r="R17" s="38"/>
      <c r="S17" s="107">
        <v>44374</v>
      </c>
    </row>
    <row r="18" spans="2:19" s="17" customFormat="1" ht="15" customHeight="1" x14ac:dyDescent="0.35">
      <c r="B18" s="22" t="s">
        <v>1</v>
      </c>
      <c r="C18" s="44">
        <v>9</v>
      </c>
      <c r="D18" s="23">
        <v>170.09</v>
      </c>
      <c r="E18" s="130">
        <f t="shared" si="0"/>
        <v>0.31849012090827955</v>
      </c>
      <c r="F18" s="130">
        <f t="shared" si="1"/>
        <v>-23.472509673355518</v>
      </c>
      <c r="G18" s="23">
        <f t="shared" si="2"/>
        <v>145.25127132857142</v>
      </c>
      <c r="H18" s="128"/>
      <c r="I18" s="131"/>
      <c r="J18" s="23">
        <v>169.55</v>
      </c>
      <c r="K18" s="23">
        <v>222.26</v>
      </c>
      <c r="L18" s="39"/>
      <c r="M18" s="97">
        <v>11</v>
      </c>
      <c r="N18" s="39"/>
      <c r="O18" s="6"/>
      <c r="P18" s="38"/>
      <c r="Q18" s="38"/>
      <c r="R18" s="38"/>
      <c r="S18" s="107">
        <v>44367</v>
      </c>
    </row>
    <row r="19" spans="2:19" s="17" customFormat="1" ht="15" customHeight="1" x14ac:dyDescent="0.35">
      <c r="B19" s="18" t="s">
        <v>25</v>
      </c>
      <c r="C19" s="43">
        <v>10</v>
      </c>
      <c r="D19" s="19" t="s">
        <v>67</v>
      </c>
      <c r="E19" s="127" t="str">
        <f t="shared" si="0"/>
        <v>na</v>
      </c>
      <c r="F19" s="127" t="str">
        <f t="shared" si="1"/>
        <v>na</v>
      </c>
      <c r="G19" s="19" t="str">
        <f t="shared" si="2"/>
        <v>na</v>
      </c>
      <c r="H19" s="128"/>
      <c r="I19" s="129"/>
      <c r="J19" s="19" t="s">
        <v>77</v>
      </c>
      <c r="K19" s="19">
        <v>205</v>
      </c>
      <c r="L19" s="37"/>
      <c r="M19" s="96">
        <v>12</v>
      </c>
      <c r="N19" s="37"/>
      <c r="O19" s="6"/>
      <c r="P19" s="38"/>
      <c r="Q19" s="38"/>
      <c r="R19" s="38"/>
      <c r="S19" s="107">
        <v>44360</v>
      </c>
    </row>
    <row r="20" spans="2:19" s="17" customFormat="1" ht="15" customHeight="1" x14ac:dyDescent="0.35">
      <c r="B20" s="22" t="s">
        <v>17</v>
      </c>
      <c r="C20" s="44">
        <v>11</v>
      </c>
      <c r="D20" s="23">
        <v>132.99</v>
      </c>
      <c r="E20" s="130">
        <f t="shared" si="0"/>
        <v>-0.49382716049382225</v>
      </c>
      <c r="F20" s="130">
        <f t="shared" si="1"/>
        <v>-29.787234042553195</v>
      </c>
      <c r="G20" s="23">
        <f>IF(D20="na","na",D20*$D$41)</f>
        <v>113.56909032857143</v>
      </c>
      <c r="H20" s="128"/>
      <c r="I20" s="131"/>
      <c r="J20" s="23">
        <v>133.65</v>
      </c>
      <c r="K20" s="23">
        <v>189.41</v>
      </c>
      <c r="L20" s="39"/>
      <c r="M20" s="97">
        <v>13</v>
      </c>
      <c r="N20" s="39"/>
      <c r="O20" s="6"/>
      <c r="P20" s="38"/>
      <c r="Q20" s="38"/>
      <c r="R20" s="38"/>
      <c r="S20" s="107">
        <v>44353</v>
      </c>
    </row>
    <row r="21" spans="2:19" s="17" customFormat="1" ht="15" customHeight="1" x14ac:dyDescent="0.35">
      <c r="B21" s="18" t="s">
        <v>2</v>
      </c>
      <c r="C21" s="43">
        <v>12</v>
      </c>
      <c r="D21" s="19">
        <v>171.21</v>
      </c>
      <c r="E21" s="127">
        <f t="shared" si="0"/>
        <v>-2.544398907103826</v>
      </c>
      <c r="F21" s="127">
        <f t="shared" si="1"/>
        <v>-18.159655831739954</v>
      </c>
      <c r="G21" s="19">
        <f>IF(D21="na","na",D21*$D$41)</f>
        <v>146.20771452857142</v>
      </c>
      <c r="H21" s="128"/>
      <c r="I21" s="129"/>
      <c r="J21" s="19">
        <v>175.68</v>
      </c>
      <c r="K21" s="19">
        <v>209.2</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196.83</v>
      </c>
      <c r="E23" s="127">
        <f t="shared" si="0"/>
        <v>-4.0627697933061313E-2</v>
      </c>
      <c r="F23" s="127">
        <f t="shared" si="1"/>
        <v>-5.6469009155841121</v>
      </c>
      <c r="G23" s="19">
        <f t="shared" si="3"/>
        <v>168.08635272857143</v>
      </c>
      <c r="H23" s="128"/>
      <c r="I23" s="129"/>
      <c r="J23" s="19">
        <v>196.91</v>
      </c>
      <c r="K23" s="19">
        <v>208.61</v>
      </c>
      <c r="L23" s="37"/>
      <c r="M23" s="96">
        <v>16</v>
      </c>
      <c r="N23" s="37"/>
      <c r="O23" s="6"/>
      <c r="P23" s="38"/>
      <c r="Q23" s="38"/>
      <c r="R23" s="38"/>
      <c r="S23" s="107">
        <v>44332</v>
      </c>
    </row>
    <row r="24" spans="2:19" s="17" customFormat="1" ht="15" customHeight="1" x14ac:dyDescent="0.35">
      <c r="B24" s="22" t="s">
        <v>20</v>
      </c>
      <c r="C24" s="44">
        <v>15</v>
      </c>
      <c r="D24" s="23">
        <v>150.44</v>
      </c>
      <c r="E24" s="130">
        <f t="shared" si="0"/>
        <v>-1.4283842222513385</v>
      </c>
      <c r="F24" s="130">
        <f t="shared" si="1"/>
        <v>-28.067323324089116</v>
      </c>
      <c r="G24" s="23">
        <f t="shared" si="3"/>
        <v>128.47081697142858</v>
      </c>
      <c r="H24" s="128"/>
      <c r="I24" s="131"/>
      <c r="J24" s="23">
        <v>152.62</v>
      </c>
      <c r="K24" s="23">
        <v>209.14</v>
      </c>
      <c r="L24" s="39"/>
      <c r="M24" s="97">
        <v>17</v>
      </c>
      <c r="N24" s="39"/>
      <c r="O24" s="6"/>
      <c r="P24" s="38"/>
      <c r="Q24" s="38"/>
      <c r="R24" s="38"/>
      <c r="S24" s="107">
        <v>44325</v>
      </c>
    </row>
    <row r="25" spans="2:19" s="17" customFormat="1" ht="15" customHeight="1" x14ac:dyDescent="0.35">
      <c r="B25" s="18" t="s">
        <v>18</v>
      </c>
      <c r="C25" s="43">
        <v>16</v>
      </c>
      <c r="D25" s="19">
        <v>146.88</v>
      </c>
      <c r="E25" s="127">
        <f t="shared" si="0"/>
        <v>-1.6143077232232486</v>
      </c>
      <c r="F25" s="127">
        <f t="shared" si="1"/>
        <v>-29.920320625984061</v>
      </c>
      <c r="G25" s="19">
        <f t="shared" si="3"/>
        <v>125.43069394285713</v>
      </c>
      <c r="H25" s="128"/>
      <c r="I25" s="129"/>
      <c r="J25" s="19">
        <v>149.29</v>
      </c>
      <c r="K25" s="19">
        <v>209.59</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76</v>
      </c>
      <c r="L26" s="39"/>
      <c r="M26" s="97">
        <v>19</v>
      </c>
      <c r="N26" s="39"/>
      <c r="O26" s="6"/>
      <c r="P26" s="38"/>
      <c r="Q26" s="38"/>
      <c r="R26" s="38"/>
      <c r="S26" s="107">
        <v>44311</v>
      </c>
    </row>
    <row r="27" spans="2:19" s="17" customFormat="1" ht="15" customHeight="1" x14ac:dyDescent="0.35">
      <c r="B27" s="18" t="s">
        <v>7</v>
      </c>
      <c r="C27" s="43">
        <v>18</v>
      </c>
      <c r="D27" s="19">
        <v>153.369</v>
      </c>
      <c r="E27" s="127">
        <f t="shared" si="0"/>
        <v>-1.6363080457466594E-2</v>
      </c>
      <c r="F27" s="127">
        <f t="shared" si="1"/>
        <v>-21.795756944706497</v>
      </c>
      <c r="G27" s="19">
        <f t="shared" si="3"/>
        <v>130.97208673285715</v>
      </c>
      <c r="H27" s="128"/>
      <c r="I27" s="129"/>
      <c r="J27" s="19">
        <v>153.39410000000001</v>
      </c>
      <c r="K27" s="19">
        <v>196.11340000000001</v>
      </c>
      <c r="L27" s="37"/>
      <c r="M27" s="96">
        <v>20</v>
      </c>
      <c r="N27" s="37"/>
      <c r="O27" s="6"/>
      <c r="P27" s="38"/>
      <c r="Q27" s="38"/>
      <c r="R27" s="38"/>
      <c r="S27" s="107">
        <v>44304</v>
      </c>
    </row>
    <row r="28" spans="2:19" s="17" customFormat="1" ht="15" customHeight="1" x14ac:dyDescent="0.35">
      <c r="B28" s="22" t="s">
        <v>41</v>
      </c>
      <c r="C28" s="44">
        <v>19</v>
      </c>
      <c r="D28" s="23" t="s">
        <v>67</v>
      </c>
      <c r="E28" s="130" t="str">
        <f>IFERROR(IF(D28="na","na",IF(D28="","",IF(J28="","",D28/J28*100-100))),"na")</f>
        <v>na</v>
      </c>
      <c r="F28" s="130" t="str">
        <f t="shared" si="1"/>
        <v>na</v>
      </c>
      <c r="G28" s="23" t="str">
        <f t="shared" si="3"/>
        <v>na</v>
      </c>
      <c r="H28" s="128"/>
      <c r="I28" s="131"/>
      <c r="J28" s="23">
        <v>236.61</v>
      </c>
      <c r="K28" s="23">
        <v>244.6</v>
      </c>
      <c r="L28" s="39"/>
      <c r="M28" s="97">
        <v>21</v>
      </c>
      <c r="N28" s="39"/>
      <c r="O28" s="6"/>
      <c r="P28" s="38"/>
      <c r="Q28" s="38"/>
      <c r="R28" s="38"/>
      <c r="S28" s="107">
        <v>44297</v>
      </c>
    </row>
    <row r="29" spans="2:19" s="17" customFormat="1" ht="15" customHeight="1" x14ac:dyDescent="0.35">
      <c r="B29" s="18" t="s">
        <v>4</v>
      </c>
      <c r="C29" s="43">
        <v>20</v>
      </c>
      <c r="D29" s="19">
        <v>108.41</v>
      </c>
      <c r="E29" s="127">
        <f t="shared" ref="E29:E38" si="4">IFERROR(IF(D29="na","na",IF(D29="","",IF(J29="","",D29/J29*100-100))),"na")</f>
        <v>-4.4929962117875135</v>
      </c>
      <c r="F29" s="127">
        <f t="shared" si="1"/>
        <v>-35.211856809896616</v>
      </c>
      <c r="G29" s="19">
        <f t="shared" ref="G29:G34" si="5">IF(D29="na","na",D29*$D$41)</f>
        <v>92.578577957142855</v>
      </c>
      <c r="H29" s="128"/>
      <c r="I29" s="129"/>
      <c r="J29" s="19">
        <v>113.51</v>
      </c>
      <c r="K29" s="19">
        <v>167.33</v>
      </c>
      <c r="L29" s="37"/>
      <c r="M29" s="96">
        <v>22</v>
      </c>
      <c r="N29" s="37"/>
      <c r="O29" s="6"/>
      <c r="P29" s="38"/>
      <c r="Q29" s="38"/>
      <c r="R29" s="38"/>
      <c r="S29" s="107">
        <v>44290</v>
      </c>
    </row>
    <row r="30" spans="2:19" s="17" customFormat="1" ht="15" customHeight="1" x14ac:dyDescent="0.35">
      <c r="B30" s="22" t="s">
        <v>11</v>
      </c>
      <c r="C30" s="44">
        <v>21</v>
      </c>
      <c r="D30" s="23">
        <v>174.05</v>
      </c>
      <c r="E30" s="130">
        <f t="shared" si="4"/>
        <v>-0.80360196056081179</v>
      </c>
      <c r="F30" s="130">
        <f t="shared" si="1"/>
        <v>-19.046511627906966</v>
      </c>
      <c r="G30" s="23">
        <f t="shared" si="5"/>
        <v>148.63298121428571</v>
      </c>
      <c r="H30" s="128"/>
      <c r="I30" s="131"/>
      <c r="J30" s="23">
        <v>175.46</v>
      </c>
      <c r="K30" s="23">
        <v>215</v>
      </c>
      <c r="L30" s="39"/>
      <c r="M30" s="97">
        <v>23</v>
      </c>
      <c r="N30" s="39"/>
      <c r="O30" s="6"/>
      <c r="P30" s="38"/>
      <c r="Q30" s="38"/>
      <c r="R30" s="38"/>
      <c r="S30" s="107">
        <v>44283</v>
      </c>
    </row>
    <row r="31" spans="2:19" s="17" customFormat="1" ht="15" customHeight="1" x14ac:dyDescent="0.35">
      <c r="B31" s="18" t="s">
        <v>12</v>
      </c>
      <c r="C31" s="43">
        <v>22</v>
      </c>
      <c r="D31" s="19">
        <v>142.18719999999999</v>
      </c>
      <c r="E31" s="127">
        <f t="shared" si="4"/>
        <v>-2.4668103501496148</v>
      </c>
      <c r="F31" s="127">
        <f t="shared" si="1"/>
        <v>-26.753049526504952</v>
      </c>
      <c r="G31" s="19">
        <f t="shared" si="5"/>
        <v>121.42319693485713</v>
      </c>
      <c r="H31" s="128"/>
      <c r="I31" s="129"/>
      <c r="J31" s="19">
        <v>145.7834</v>
      </c>
      <c r="K31" s="19">
        <v>194.12029999999999</v>
      </c>
      <c r="L31" s="37"/>
      <c r="M31" s="96">
        <v>24</v>
      </c>
      <c r="N31" s="37"/>
      <c r="O31" s="6"/>
      <c r="P31" s="38"/>
      <c r="Q31" s="38"/>
      <c r="R31" s="38"/>
      <c r="S31" s="107">
        <v>44276</v>
      </c>
    </row>
    <row r="32" spans="2:19" s="17" customFormat="1" ht="15" customHeight="1" x14ac:dyDescent="0.35">
      <c r="B32" s="22" t="s">
        <v>8</v>
      </c>
      <c r="C32" s="44">
        <v>23</v>
      </c>
      <c r="D32" s="23">
        <v>182.15</v>
      </c>
      <c r="E32" s="130" t="s">
        <v>79</v>
      </c>
      <c r="F32" s="130">
        <f t="shared" si="1"/>
        <v>-24.877304408792838</v>
      </c>
      <c r="G32" s="23">
        <f t="shared" si="5"/>
        <v>155.55011507142856</v>
      </c>
      <c r="H32" s="128"/>
      <c r="I32" s="131"/>
      <c r="J32" s="23">
        <v>182.15</v>
      </c>
      <c r="K32" s="23">
        <v>242.47</v>
      </c>
      <c r="L32" s="39"/>
      <c r="M32" s="97">
        <v>25</v>
      </c>
      <c r="N32" s="39"/>
      <c r="O32" s="6"/>
      <c r="P32" s="38"/>
      <c r="Q32" s="38"/>
      <c r="R32" s="38"/>
      <c r="S32" s="107">
        <v>44269</v>
      </c>
    </row>
    <row r="33" spans="2:21" s="17" customFormat="1" ht="15" customHeight="1" x14ac:dyDescent="0.35">
      <c r="B33" s="18" t="s">
        <v>15</v>
      </c>
      <c r="C33" s="43">
        <v>24</v>
      </c>
      <c r="D33" s="19">
        <v>152.977</v>
      </c>
      <c r="E33" s="127">
        <f t="shared" si="4"/>
        <v>8.9634098566167921</v>
      </c>
      <c r="F33" s="127">
        <f t="shared" si="1"/>
        <v>-28.480964427254435</v>
      </c>
      <c r="G33" s="19">
        <f t="shared" si="5"/>
        <v>130.63733161285714</v>
      </c>
      <c r="H33" s="128"/>
      <c r="I33" s="129"/>
      <c r="J33" s="19">
        <v>140.393</v>
      </c>
      <c r="K33" s="19">
        <v>213.89689999999999</v>
      </c>
      <c r="L33" s="37"/>
      <c r="M33" s="96">
        <v>26</v>
      </c>
      <c r="N33" s="37"/>
      <c r="O33" s="6"/>
      <c r="P33" s="38"/>
      <c r="Q33" s="38"/>
      <c r="R33" s="38"/>
      <c r="S33" s="107">
        <v>44262</v>
      </c>
      <c r="T33" s="108"/>
      <c r="U33" s="108"/>
    </row>
    <row r="34" spans="2:21" s="17" customFormat="1" ht="15" customHeight="1" x14ac:dyDescent="0.35">
      <c r="B34" s="22" t="s">
        <v>9</v>
      </c>
      <c r="C34" s="44">
        <v>25</v>
      </c>
      <c r="D34" s="23">
        <v>165.62</v>
      </c>
      <c r="E34" s="130">
        <f t="shared" si="4"/>
        <v>-0.5345024322863452</v>
      </c>
      <c r="F34" s="130">
        <f t="shared" si="1"/>
        <v>-20.409438223845456</v>
      </c>
      <c r="G34" s="23">
        <f t="shared" si="5"/>
        <v>141.4340382</v>
      </c>
      <c r="H34" s="128"/>
      <c r="I34" s="131"/>
      <c r="J34" s="23">
        <v>166.51</v>
      </c>
      <c r="K34" s="23">
        <v>208.09</v>
      </c>
      <c r="L34" s="39"/>
      <c r="M34" s="97">
        <v>27</v>
      </c>
      <c r="N34" s="39"/>
      <c r="O34" s="6"/>
      <c r="P34" s="38"/>
      <c r="Q34" s="38"/>
      <c r="R34" s="38"/>
      <c r="S34" s="107">
        <v>44255</v>
      </c>
      <c r="T34" s="108"/>
      <c r="U34" s="108"/>
    </row>
    <row r="35" spans="2:21" s="17" customFormat="1" ht="15" customHeight="1" x14ac:dyDescent="0.35">
      <c r="B35" s="18" t="s">
        <v>19</v>
      </c>
      <c r="C35" s="43">
        <v>26</v>
      </c>
      <c r="D35" s="19">
        <v>166.8</v>
      </c>
      <c r="E35" s="127">
        <f t="shared" si="4"/>
        <v>5.0774851959178591</v>
      </c>
      <c r="F35" s="127">
        <f t="shared" si="1"/>
        <v>-16.662503122657995</v>
      </c>
      <c r="G35" s="19">
        <f t="shared" ref="G35" si="6">IF(D35="na","na",D35*$D$41)</f>
        <v>142.44171942857142</v>
      </c>
      <c r="H35" s="128"/>
      <c r="I35" s="129"/>
      <c r="J35" s="19">
        <v>158.74</v>
      </c>
      <c r="K35" s="19">
        <v>200.15</v>
      </c>
      <c r="L35" s="37"/>
      <c r="M35" s="96"/>
      <c r="N35" s="37"/>
      <c r="O35" s="6"/>
      <c r="P35" s="38"/>
      <c r="Q35" s="38"/>
      <c r="R35" s="38"/>
      <c r="S35" s="107">
        <v>44248</v>
      </c>
      <c r="T35" s="108"/>
      <c r="U35" s="108"/>
    </row>
    <row r="36" spans="2:21" s="17" customFormat="1" ht="15" customHeight="1" x14ac:dyDescent="0.35">
      <c r="B36" s="22" t="s">
        <v>21</v>
      </c>
      <c r="C36" s="44">
        <v>27</v>
      </c>
      <c r="D36" s="23">
        <v>195.53</v>
      </c>
      <c r="E36" s="130">
        <f t="shared" si="4"/>
        <v>1.5345268542205304E-2</v>
      </c>
      <c r="F36" s="130">
        <f t="shared" si="1"/>
        <v>-3.9353444040483367</v>
      </c>
      <c r="G36" s="23">
        <f>IF(D36="na","na",D36*$D$41)</f>
        <v>166.97619544285715</v>
      </c>
      <c r="H36" s="128"/>
      <c r="I36" s="131"/>
      <c r="J36" s="23">
        <v>195.5</v>
      </c>
      <c r="K36" s="23">
        <v>203.54</v>
      </c>
      <c r="L36" s="39"/>
      <c r="M36" s="97"/>
      <c r="N36" s="39"/>
      <c r="O36" s="6"/>
      <c r="P36" s="38"/>
      <c r="Q36" s="38"/>
      <c r="R36" s="38"/>
      <c r="S36" s="107">
        <v>44241</v>
      </c>
      <c r="T36" s="108"/>
      <c r="U36" s="108"/>
    </row>
    <row r="37" spans="2:21" s="17" customFormat="1" ht="15" customHeight="1" x14ac:dyDescent="0.35">
      <c r="B37" s="18" t="s">
        <v>13</v>
      </c>
      <c r="C37" s="43">
        <v>28</v>
      </c>
      <c r="D37" s="19">
        <v>236.899</v>
      </c>
      <c r="E37" s="127">
        <f t="shared" si="4"/>
        <v>0.19497711873725621</v>
      </c>
      <c r="F37" s="127">
        <f t="shared" si="1"/>
        <v>-6.416926401283078</v>
      </c>
      <c r="G37" s="19">
        <f>IF(D37="na","na",D37*$D$41)</f>
        <v>202.30396217571428</v>
      </c>
      <c r="H37" s="128"/>
      <c r="I37" s="129"/>
      <c r="J37" s="19">
        <v>236.43799999999999</v>
      </c>
      <c r="K37" s="19">
        <v>253.143</v>
      </c>
      <c r="L37" s="37"/>
      <c r="M37" s="96"/>
      <c r="N37" s="90"/>
      <c r="O37" s="6"/>
      <c r="P37" s="38"/>
      <c r="Q37" s="38"/>
      <c r="R37" s="38"/>
      <c r="S37" s="107">
        <v>44234</v>
      </c>
      <c r="T37" s="108"/>
      <c r="U37" s="108"/>
    </row>
    <row r="38" spans="2:21" s="17" customFormat="1" ht="15" customHeight="1" x14ac:dyDescent="0.35">
      <c r="B38" s="22" t="s">
        <v>14</v>
      </c>
      <c r="C38" s="44">
        <v>29</v>
      </c>
      <c r="D38" s="23">
        <v>214.2471189088908</v>
      </c>
      <c r="E38" s="130">
        <f t="shared" si="4"/>
        <v>0.52292324836710691</v>
      </c>
      <c r="F38" s="130">
        <f t="shared" si="1"/>
        <v>-11.077147225437571</v>
      </c>
      <c r="G38" s="23">
        <f>IF(D38="na","na",D38*$D$41)</f>
        <v>182.96</v>
      </c>
      <c r="H38" s="128"/>
      <c r="I38" s="131"/>
      <c r="J38" s="23">
        <v>213.1325989988766</v>
      </c>
      <c r="K38" s="23">
        <v>240.9359486610837</v>
      </c>
      <c r="L38" s="39"/>
      <c r="M38" s="97"/>
      <c r="N38" s="39"/>
      <c r="O38" s="88"/>
      <c r="P38" s="38"/>
      <c r="Q38" s="38"/>
      <c r="R38" s="38"/>
      <c r="S38" s="107">
        <v>44227</v>
      </c>
      <c r="T38" s="108"/>
      <c r="U38" s="109" t="e">
        <v>#N/A</v>
      </c>
    </row>
    <row r="39" spans="2:21" s="17" customFormat="1" ht="15" customHeight="1" x14ac:dyDescent="0.35">
      <c r="B39" s="61" t="s">
        <v>50</v>
      </c>
      <c r="C39" s="62">
        <v>31</v>
      </c>
      <c r="D39" s="132">
        <v>153.02675527576716</v>
      </c>
      <c r="E39" s="133">
        <f t="shared" ref="E39" si="7">IF(D39="na","na",IF(D39="","",IF(J39="","",D39/J39*100-100)))</f>
        <v>-1.6676521938129127</v>
      </c>
      <c r="F39" s="133">
        <f t="shared" si="1"/>
        <v>-25.402380118810413</v>
      </c>
      <c r="G39" s="132">
        <f>IF(D39="na","na",D39*$D$41)</f>
        <v>130.67982098354608</v>
      </c>
      <c r="H39" s="134"/>
      <c r="I39" s="135"/>
      <c r="J39" s="132">
        <v>155.62198878580898</v>
      </c>
      <c r="K39" s="132">
        <v>205.13624364891317</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0.85396714285714281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46215</v>
      </c>
      <c r="F7" s="140"/>
      <c r="G7" s="141"/>
      <c r="H7" s="77"/>
      <c r="I7" s="126">
        <f>D7</f>
        <v>46215</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46208</v>
      </c>
      <c r="K10" s="112">
        <f>D7-364</f>
        <v>45851</v>
      </c>
      <c r="L10" s="15"/>
      <c r="M10" s="95"/>
      <c r="N10" s="15"/>
      <c r="O10" s="15"/>
      <c r="S10" s="105"/>
      <c r="T10" s="106"/>
      <c r="U10" s="106"/>
      <c r="Y10" s="16"/>
    </row>
    <row r="11" spans="1:15421" s="17" customFormat="1" ht="15" customHeight="1" x14ac:dyDescent="0.35">
      <c r="B11" s="18" t="s">
        <v>23</v>
      </c>
      <c r="C11" s="43">
        <v>2</v>
      </c>
      <c r="D11" s="19">
        <v>145.36000000000001</v>
      </c>
      <c r="E11" s="127">
        <f t="shared" ref="E11:E27" si="0">IFERROR(IF(D11="na","na",IF(D11="","",IF(J11="","",D11/J11*100-100))),"na")</f>
        <v>-1.7771471045340803</v>
      </c>
      <c r="F11" s="127">
        <f t="shared" ref="F11:F39" si="1">IF(D11="na","na",IF(ISERROR(IF(D11="","",IF(K11="","",D11/K11*100-100))),0,IF(D11="","",IF(K11="","",D11/K11*100-100))))</f>
        <v>-27.512092953672763</v>
      </c>
      <c r="G11" s="19">
        <f t="shared" ref="G11:G19" si="2">IF(D11="na","na",D11*$D$41)</f>
        <v>124.13266388571429</v>
      </c>
      <c r="H11" s="6"/>
      <c r="I11" s="79"/>
      <c r="J11" s="20">
        <v>147.99</v>
      </c>
      <c r="K11" s="20">
        <v>200.53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153.69</v>
      </c>
      <c r="E13" s="127">
        <f t="shared" si="0"/>
        <v>5.0842415203518954E-2</v>
      </c>
      <c r="F13" s="127">
        <f t="shared" si="1"/>
        <v>-23.537922086192353</v>
      </c>
      <c r="G13" s="19">
        <f t="shared" si="2"/>
        <v>131.24621018571429</v>
      </c>
      <c r="H13" s="6"/>
      <c r="I13" s="80"/>
      <c r="J13" s="20">
        <v>153.61189999999999</v>
      </c>
      <c r="K13" s="20">
        <v>201.0016</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139.12970000000001</v>
      </c>
      <c r="E14" s="130">
        <f t="shared" si="0"/>
        <v>-2.2621722951684404</v>
      </c>
      <c r="F14" s="130">
        <f t="shared" si="1"/>
        <v>-37.542136590564532</v>
      </c>
      <c r="G14" s="23">
        <f t="shared" si="2"/>
        <v>118.81219239557143</v>
      </c>
      <c r="H14" s="6"/>
      <c r="I14" s="81"/>
      <c r="J14" s="24">
        <v>142.34989999999999</v>
      </c>
      <c r="K14" s="24">
        <v>222.7577</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156.63</v>
      </c>
      <c r="E15" s="127">
        <f t="shared" si="0"/>
        <v>-3.2730192058296836</v>
      </c>
      <c r="F15" s="127">
        <f t="shared" si="1"/>
        <v>-24.68987402634869</v>
      </c>
      <c r="G15" s="19">
        <f t="shared" si="2"/>
        <v>133.75687358571429</v>
      </c>
      <c r="H15" s="6"/>
      <c r="I15" s="80"/>
      <c r="J15" s="20">
        <v>161.93</v>
      </c>
      <c r="K15" s="20">
        <v>207.98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76</v>
      </c>
      <c r="K16" s="24"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77</v>
      </c>
      <c r="K17" s="20" t="s">
        <v>77</v>
      </c>
      <c r="L17" s="37"/>
      <c r="M17" s="96">
        <v>10</v>
      </c>
      <c r="N17" s="37"/>
      <c r="O17" s="6"/>
      <c r="P17" s="38"/>
      <c r="Q17" s="38"/>
      <c r="R17" s="38"/>
      <c r="S17" s="107">
        <v>44374</v>
      </c>
    </row>
    <row r="18" spans="2:19" s="17" customFormat="1" ht="15" customHeight="1" x14ac:dyDescent="0.35">
      <c r="B18" s="22" t="s">
        <v>1</v>
      </c>
      <c r="C18" s="44">
        <v>9</v>
      </c>
      <c r="D18" s="23">
        <v>171.67</v>
      </c>
      <c r="E18" s="130">
        <f t="shared" si="0"/>
        <v>-0.60216547970587442</v>
      </c>
      <c r="F18" s="130">
        <f t="shared" si="1"/>
        <v>-26.074412195332016</v>
      </c>
      <c r="G18" s="23">
        <f t="shared" si="2"/>
        <v>146.60053941428569</v>
      </c>
      <c r="H18" s="6"/>
      <c r="I18" s="81"/>
      <c r="J18" s="24">
        <v>172.71</v>
      </c>
      <c r="K18" s="24">
        <v>232.22</v>
      </c>
      <c r="L18" s="39"/>
      <c r="M18" s="97">
        <v>11</v>
      </c>
      <c r="N18" s="39"/>
      <c r="O18" s="6"/>
      <c r="P18" s="38"/>
      <c r="Q18" s="38"/>
      <c r="R18" s="38"/>
      <c r="S18" s="107">
        <v>44367</v>
      </c>
    </row>
    <row r="19" spans="2:19" s="17" customFormat="1" ht="15" customHeight="1" x14ac:dyDescent="0.35">
      <c r="B19" s="18" t="s">
        <v>25</v>
      </c>
      <c r="C19" s="43">
        <v>10</v>
      </c>
      <c r="D19" s="19" t="s">
        <v>67</v>
      </c>
      <c r="E19" s="127" t="str">
        <f t="shared" si="0"/>
        <v>na</v>
      </c>
      <c r="F19" s="127" t="str">
        <f t="shared" si="1"/>
        <v>na</v>
      </c>
      <c r="G19" s="19" t="str">
        <f t="shared" si="2"/>
        <v>na</v>
      </c>
      <c r="H19" s="6"/>
      <c r="I19" s="80"/>
      <c r="J19" s="20" t="s">
        <v>77</v>
      </c>
      <c r="K19" s="20">
        <v>212</v>
      </c>
      <c r="L19" s="37"/>
      <c r="M19" s="96">
        <v>12</v>
      </c>
      <c r="N19" s="37"/>
      <c r="O19" s="6"/>
      <c r="P19" s="38"/>
      <c r="Q19" s="38"/>
      <c r="R19" s="38"/>
      <c r="S19" s="107">
        <v>44360</v>
      </c>
    </row>
    <row r="20" spans="2:19" s="17" customFormat="1" ht="15" customHeight="1" x14ac:dyDescent="0.35">
      <c r="B20" s="22" t="s">
        <v>17</v>
      </c>
      <c r="C20" s="44">
        <v>11</v>
      </c>
      <c r="D20" s="23">
        <v>131.24</v>
      </c>
      <c r="E20" s="130">
        <f t="shared" si="0"/>
        <v>-3.8111990618586873</v>
      </c>
      <c r="F20" s="130">
        <f t="shared" si="1"/>
        <v>-30.685539241575995</v>
      </c>
      <c r="G20" s="23">
        <f>IF(D20="na","na",D20*$D$41)</f>
        <v>112.07464782857143</v>
      </c>
      <c r="H20" s="6"/>
      <c r="I20" s="81"/>
      <c r="J20" s="24">
        <v>136.44</v>
      </c>
      <c r="K20" s="24">
        <v>189.34</v>
      </c>
      <c r="L20" s="39"/>
      <c r="M20" s="97">
        <v>13</v>
      </c>
      <c r="N20" s="39"/>
      <c r="O20" s="6"/>
      <c r="P20" s="38"/>
      <c r="Q20" s="38"/>
      <c r="R20" s="38"/>
      <c r="S20" s="107">
        <v>44353</v>
      </c>
    </row>
    <row r="21" spans="2:19" s="17" customFormat="1" ht="15" customHeight="1" x14ac:dyDescent="0.35">
      <c r="B21" s="18" t="s">
        <v>2</v>
      </c>
      <c r="C21" s="43">
        <v>12</v>
      </c>
      <c r="D21" s="19">
        <v>172.31</v>
      </c>
      <c r="E21" s="127">
        <f t="shared" si="0"/>
        <v>-2.5175379045032713</v>
      </c>
      <c r="F21" s="127">
        <f t="shared" si="1"/>
        <v>-17.460241425560454</v>
      </c>
      <c r="G21" s="19">
        <f>IF(D21="na","na",D21*$D$41)</f>
        <v>147.14707838571428</v>
      </c>
      <c r="H21" s="6"/>
      <c r="I21" s="80"/>
      <c r="J21" s="20">
        <v>176.76</v>
      </c>
      <c r="K21" s="20">
        <v>208.76</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148.74</v>
      </c>
      <c r="E24" s="130">
        <f t="shared" si="0"/>
        <v>-1.7958536907434279</v>
      </c>
      <c r="F24" s="130">
        <f t="shared" si="1"/>
        <v>-26.851578636766007</v>
      </c>
      <c r="G24" s="23">
        <f t="shared" si="3"/>
        <v>127.01907282857142</v>
      </c>
      <c r="H24" s="6"/>
      <c r="I24" s="81"/>
      <c r="J24" s="24">
        <v>151.46</v>
      </c>
      <c r="K24" s="24">
        <v>203.34</v>
      </c>
      <c r="L24" s="39"/>
      <c r="M24" s="97">
        <v>17</v>
      </c>
      <c r="N24" s="39"/>
      <c r="O24" s="6"/>
      <c r="P24" s="38"/>
      <c r="Q24" s="38"/>
      <c r="R24" s="38"/>
      <c r="S24" s="107">
        <v>44325</v>
      </c>
    </row>
    <row r="25" spans="2:19" s="17" customFormat="1" ht="15" customHeight="1" x14ac:dyDescent="0.35">
      <c r="B25" s="18" t="s">
        <v>18</v>
      </c>
      <c r="C25" s="43">
        <v>16</v>
      </c>
      <c r="D25" s="19">
        <v>155.31</v>
      </c>
      <c r="E25" s="127">
        <f t="shared" si="0"/>
        <v>-3.8089929394277249</v>
      </c>
      <c r="F25" s="127">
        <f t="shared" si="1"/>
        <v>-26.967930029154516</v>
      </c>
      <c r="G25" s="19">
        <f t="shared" si="3"/>
        <v>132.62963695714285</v>
      </c>
      <c r="H25" s="6"/>
      <c r="I25" s="80"/>
      <c r="J25" s="20">
        <v>161.46</v>
      </c>
      <c r="K25" s="20">
        <v>212.66</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76</v>
      </c>
      <c r="L26" s="39"/>
      <c r="M26" s="97">
        <v>19</v>
      </c>
      <c r="N26" s="39"/>
      <c r="O26" s="6"/>
      <c r="P26" s="38"/>
      <c r="Q26" s="38"/>
      <c r="R26" s="38"/>
      <c r="S26" s="107">
        <v>44311</v>
      </c>
    </row>
    <row r="27" spans="2:19" s="17" customFormat="1" ht="15" customHeight="1" x14ac:dyDescent="0.35">
      <c r="B27" s="18" t="s">
        <v>7</v>
      </c>
      <c r="C27" s="43">
        <v>18</v>
      </c>
      <c r="D27" s="19">
        <v>154.42859999999999</v>
      </c>
      <c r="E27" s="127">
        <f t="shared" si="0"/>
        <v>-0.37796464201737479</v>
      </c>
      <c r="F27" s="127">
        <f t="shared" si="1"/>
        <v>-21.801137218145058</v>
      </c>
      <c r="G27" s="19">
        <f t="shared" si="3"/>
        <v>131.87695031742857</v>
      </c>
      <c r="H27" s="6"/>
      <c r="I27" s="79"/>
      <c r="J27" s="20">
        <v>155.0145</v>
      </c>
      <c r="K27" s="20">
        <v>197.4819</v>
      </c>
      <c r="L27" s="37"/>
      <c r="M27" s="96">
        <v>20</v>
      </c>
      <c r="N27" s="37"/>
      <c r="O27" s="6"/>
      <c r="P27" s="38"/>
      <c r="Q27" s="38"/>
      <c r="R27" s="38"/>
      <c r="S27" s="107">
        <v>44304</v>
      </c>
    </row>
    <row r="28" spans="2:19" s="17" customFormat="1" ht="15" customHeight="1" x14ac:dyDescent="0.35">
      <c r="B28" s="22" t="s">
        <v>41</v>
      </c>
      <c r="C28" s="44">
        <v>19</v>
      </c>
      <c r="D28" s="23" t="s">
        <v>67</v>
      </c>
      <c r="E28" s="130" t="str">
        <f>IFERROR(IF(D28="na","na",IF(D28="","",IF(J28="","",D28/J28*100-100))),"na")</f>
        <v>na</v>
      </c>
      <c r="F28" s="130" t="str">
        <f t="shared" si="1"/>
        <v>na</v>
      </c>
      <c r="G28" s="23" t="str">
        <f t="shared" si="3"/>
        <v>na</v>
      </c>
      <c r="H28" s="6"/>
      <c r="I28" s="81"/>
      <c r="J28" s="24">
        <v>243.29</v>
      </c>
      <c r="K28" s="24">
        <v>250.85</v>
      </c>
      <c r="L28" s="39"/>
      <c r="M28" s="97">
        <v>21</v>
      </c>
      <c r="N28" s="39"/>
      <c r="O28" s="6"/>
      <c r="P28" s="38"/>
      <c r="Q28" s="38"/>
      <c r="R28" s="38"/>
      <c r="S28" s="107">
        <v>44297</v>
      </c>
    </row>
    <row r="29" spans="2:19" s="17" customFormat="1" ht="15" customHeight="1" x14ac:dyDescent="0.35">
      <c r="B29" s="18" t="s">
        <v>4</v>
      </c>
      <c r="C29" s="43">
        <v>20</v>
      </c>
      <c r="D29" s="19">
        <v>109.55</v>
      </c>
      <c r="E29" s="127">
        <f t="shared" ref="E29:E38" si="4">IFERROR(IF(D29="na","na",IF(D29="","",IF(J29="","",D29/J29*100-100))),"na")</f>
        <v>-4.4483209768861798</v>
      </c>
      <c r="F29" s="127">
        <f t="shared" si="1"/>
        <v>-34.973585801626399</v>
      </c>
      <c r="G29" s="19">
        <f t="shared" si="3"/>
        <v>93.552100499999995</v>
      </c>
      <c r="H29" s="6"/>
      <c r="I29" s="80"/>
      <c r="J29" s="20">
        <v>114.65</v>
      </c>
      <c r="K29" s="20">
        <v>168.47</v>
      </c>
      <c r="L29" s="37"/>
      <c r="M29" s="96">
        <v>22</v>
      </c>
      <c r="N29" s="37"/>
      <c r="O29" s="6"/>
      <c r="P29" s="38"/>
      <c r="Q29" s="38"/>
      <c r="R29" s="38"/>
      <c r="S29" s="107">
        <v>44290</v>
      </c>
    </row>
    <row r="30" spans="2:19" s="17" customFormat="1" ht="15" customHeight="1" x14ac:dyDescent="0.35">
      <c r="B30" s="22" t="s">
        <v>11</v>
      </c>
      <c r="C30" s="44">
        <v>21</v>
      </c>
      <c r="D30" s="23">
        <v>182</v>
      </c>
      <c r="E30" s="130">
        <f t="shared" si="4"/>
        <v>-1.0654490106544898</v>
      </c>
      <c r="F30" s="130">
        <f t="shared" si="1"/>
        <v>-19.042747208754065</v>
      </c>
      <c r="G30" s="23">
        <f t="shared" si="3"/>
        <v>155.42202</v>
      </c>
      <c r="H30" s="6"/>
      <c r="I30" s="81"/>
      <c r="J30" s="24">
        <v>183.96</v>
      </c>
      <c r="K30" s="24">
        <v>224.81</v>
      </c>
      <c r="L30" s="39"/>
      <c r="M30" s="97">
        <v>23</v>
      </c>
      <c r="N30" s="39"/>
      <c r="O30" s="6"/>
      <c r="P30" s="38"/>
      <c r="Q30" s="38"/>
      <c r="R30" s="38"/>
      <c r="S30" s="107">
        <v>44283</v>
      </c>
    </row>
    <row r="31" spans="2:19" s="17" customFormat="1" ht="15" customHeight="1" x14ac:dyDescent="0.35">
      <c r="B31" s="18" t="s">
        <v>12</v>
      </c>
      <c r="C31" s="43">
        <v>22</v>
      </c>
      <c r="D31" s="19">
        <v>146.1576</v>
      </c>
      <c r="E31" s="127">
        <f t="shared" si="4"/>
        <v>-2.3610495958699147</v>
      </c>
      <c r="F31" s="127">
        <f t="shared" si="1"/>
        <v>-26.132180890178432</v>
      </c>
      <c r="G31" s="19">
        <f t="shared" si="3"/>
        <v>124.81378807885714</v>
      </c>
      <c r="H31" s="6"/>
      <c r="I31" s="80"/>
      <c r="J31" s="20">
        <v>149.6919</v>
      </c>
      <c r="K31" s="20">
        <v>197.86369999999999</v>
      </c>
      <c r="L31" s="37"/>
      <c r="M31" s="96">
        <v>24</v>
      </c>
      <c r="N31" s="37"/>
      <c r="O31" s="6"/>
      <c r="P31" s="38"/>
      <c r="Q31" s="38"/>
      <c r="R31" s="38"/>
      <c r="S31" s="107">
        <v>44276</v>
      </c>
    </row>
    <row r="32" spans="2:19" s="17" customFormat="1" ht="15" customHeight="1" x14ac:dyDescent="0.35">
      <c r="B32" s="22" t="s">
        <v>8</v>
      </c>
      <c r="C32" s="44">
        <v>23</v>
      </c>
      <c r="D32" s="23">
        <v>181.65</v>
      </c>
      <c r="E32" s="130">
        <f t="shared" si="4"/>
        <v>0</v>
      </c>
      <c r="F32" s="130">
        <f t="shared" si="1"/>
        <v>-24.695298897272195</v>
      </c>
      <c r="G32" s="23">
        <f t="shared" si="3"/>
        <v>155.1231315</v>
      </c>
      <c r="H32" s="6"/>
      <c r="I32" s="81"/>
      <c r="J32" s="24">
        <v>181.65</v>
      </c>
      <c r="K32" s="24">
        <v>241.22</v>
      </c>
      <c r="L32" s="39"/>
      <c r="M32" s="97">
        <v>25</v>
      </c>
      <c r="N32" s="39"/>
      <c r="O32" s="6"/>
      <c r="P32" s="38"/>
      <c r="Q32" s="38"/>
      <c r="R32" s="38"/>
      <c r="S32" s="107">
        <v>44269</v>
      </c>
    </row>
    <row r="33" spans="2:21" s="17" customFormat="1" ht="15" customHeight="1" x14ac:dyDescent="0.35">
      <c r="B33" s="18" t="s">
        <v>15</v>
      </c>
      <c r="C33" s="43">
        <v>24</v>
      </c>
      <c r="D33" s="19">
        <v>152.89680000000001</v>
      </c>
      <c r="E33" s="127">
        <f t="shared" si="4"/>
        <v>8.1430063819147591</v>
      </c>
      <c r="F33" s="127">
        <f t="shared" si="1"/>
        <v>-28.927125769546151</v>
      </c>
      <c r="G33" s="19">
        <f t="shared" si="3"/>
        <v>130.568843448</v>
      </c>
      <c r="H33" s="6"/>
      <c r="I33" s="80"/>
      <c r="J33" s="20">
        <v>141.38390000000001</v>
      </c>
      <c r="K33" s="20">
        <v>215.1268</v>
      </c>
      <c r="L33" s="37"/>
      <c r="M33" s="96">
        <v>26</v>
      </c>
      <c r="N33" s="37"/>
      <c r="O33" s="6"/>
      <c r="P33" s="38"/>
      <c r="Q33" s="38"/>
      <c r="R33" s="38"/>
      <c r="S33" s="107">
        <v>44262</v>
      </c>
      <c r="T33" s="108"/>
      <c r="U33" s="108"/>
    </row>
    <row r="34" spans="2:21" s="17" customFormat="1" ht="15" customHeight="1" x14ac:dyDescent="0.35">
      <c r="B34" s="22" t="s">
        <v>9</v>
      </c>
      <c r="C34" s="44">
        <v>25</v>
      </c>
      <c r="D34" s="23">
        <v>182.22</v>
      </c>
      <c r="E34" s="130">
        <f t="shared" si="4"/>
        <v>-0.5295048856378628</v>
      </c>
      <c r="F34" s="130">
        <f t="shared" si="1"/>
        <v>-19.364545535003103</v>
      </c>
      <c r="G34" s="23">
        <f t="shared" si="3"/>
        <v>155.60989277142858</v>
      </c>
      <c r="H34" s="6"/>
      <c r="I34" s="81"/>
      <c r="J34" s="24">
        <v>183.19</v>
      </c>
      <c r="K34" s="24">
        <v>225.98</v>
      </c>
      <c r="L34" s="39"/>
      <c r="M34" s="97">
        <v>27</v>
      </c>
      <c r="N34" s="39"/>
      <c r="O34" s="6"/>
      <c r="P34" s="38"/>
      <c r="Q34" s="38"/>
      <c r="R34" s="38"/>
      <c r="S34" s="107">
        <v>44255</v>
      </c>
      <c r="T34" s="108"/>
      <c r="U34" s="108"/>
    </row>
    <row r="35" spans="2:21" s="17" customFormat="1" ht="15" customHeight="1" x14ac:dyDescent="0.35">
      <c r="B35" s="18" t="s">
        <v>19</v>
      </c>
      <c r="C35" s="43">
        <v>26</v>
      </c>
      <c r="D35" s="19">
        <v>140.43</v>
      </c>
      <c r="E35" s="127">
        <f t="shared" si="4"/>
        <v>-2.6819126819126922</v>
      </c>
      <c r="F35" s="127">
        <f t="shared" si="1"/>
        <v>-26.011591148577452</v>
      </c>
      <c r="G35" s="19">
        <f t="shared" si="3"/>
        <v>119.92260587142857</v>
      </c>
      <c r="H35" s="6"/>
      <c r="I35" s="80"/>
      <c r="J35" s="20">
        <v>144.30000000000001</v>
      </c>
      <c r="K35" s="20">
        <v>189.8</v>
      </c>
      <c r="L35" s="37"/>
      <c r="M35" s="96"/>
      <c r="N35" s="37"/>
      <c r="O35" s="6"/>
      <c r="P35" s="38"/>
      <c r="Q35" s="38"/>
      <c r="R35" s="38"/>
      <c r="S35" s="107">
        <v>44248</v>
      </c>
      <c r="T35" s="108"/>
      <c r="U35" s="108"/>
    </row>
    <row r="36" spans="2:21" s="17" customFormat="1" ht="15" customHeight="1" x14ac:dyDescent="0.35">
      <c r="B36" s="22" t="s">
        <v>21</v>
      </c>
      <c r="C36" s="44">
        <v>27</v>
      </c>
      <c r="D36" s="23">
        <v>204.59</v>
      </c>
      <c r="E36" s="130">
        <f t="shared" si="4"/>
        <v>-4.8854365137515288E-2</v>
      </c>
      <c r="F36" s="130">
        <f t="shared" si="1"/>
        <v>-3.3904707937857097</v>
      </c>
      <c r="G36" s="23">
        <f>IF(D36="na","na",D36*$D$41)</f>
        <v>174.71313775714285</v>
      </c>
      <c r="H36" s="6"/>
      <c r="I36" s="81"/>
      <c r="J36" s="24">
        <v>204.69</v>
      </c>
      <c r="K36" s="24">
        <v>211.77</v>
      </c>
      <c r="L36" s="39"/>
      <c r="M36" s="97"/>
      <c r="N36" s="39"/>
      <c r="O36" s="6"/>
      <c r="P36" s="38"/>
      <c r="Q36" s="38"/>
      <c r="R36" s="38"/>
      <c r="S36" s="107">
        <v>44241</v>
      </c>
      <c r="T36" s="108"/>
      <c r="U36" s="108"/>
    </row>
    <row r="37" spans="2:21" s="17" customFormat="1" ht="15" customHeight="1" x14ac:dyDescent="0.35">
      <c r="B37" s="18" t="s">
        <v>13</v>
      </c>
      <c r="C37" s="43">
        <v>28</v>
      </c>
      <c r="D37" s="19">
        <v>242.06280000000001</v>
      </c>
      <c r="E37" s="127">
        <f t="shared" si="4"/>
        <v>4.8730103424389881E-2</v>
      </c>
      <c r="F37" s="127">
        <f t="shared" si="1"/>
        <v>-6.0400569202952852</v>
      </c>
      <c r="G37" s="19">
        <f>IF(D37="na","na",D37*$D$41)</f>
        <v>206.71367770800001</v>
      </c>
      <c r="H37" s="6"/>
      <c r="I37" s="80"/>
      <c r="J37" s="20">
        <v>241.94489999999999</v>
      </c>
      <c r="K37" s="20">
        <v>257.6234</v>
      </c>
      <c r="L37" s="37"/>
      <c r="M37" s="96"/>
      <c r="N37" s="90"/>
      <c r="O37" s="6"/>
      <c r="P37" s="38"/>
      <c r="Q37" s="38"/>
      <c r="R37" s="38"/>
      <c r="S37" s="107">
        <v>44234</v>
      </c>
      <c r="T37" s="108"/>
      <c r="U37" s="108"/>
    </row>
    <row r="38" spans="2:21" s="17" customFormat="1" ht="15" customHeight="1" x14ac:dyDescent="0.35">
      <c r="B38" s="22" t="s">
        <v>14</v>
      </c>
      <c r="C38" s="44">
        <v>29</v>
      </c>
      <c r="D38" s="23">
        <v>215.24247336381293</v>
      </c>
      <c r="E38" s="130">
        <f t="shared" si="4"/>
        <v>0.27295689384575894</v>
      </c>
      <c r="F38" s="130">
        <f t="shared" si="1"/>
        <v>-11.592696427344478</v>
      </c>
      <c r="G38" s="23">
        <f>IF(D38="na","na",D38*$D$41)</f>
        <v>183.81</v>
      </c>
      <c r="H38" s="6"/>
      <c r="I38" s="81"/>
      <c r="J38" s="24">
        <v>214.65655350293494</v>
      </c>
      <c r="K38" s="24">
        <v>243.46684568534636</v>
      </c>
      <c r="L38" s="39"/>
      <c r="M38" s="97"/>
      <c r="N38" s="39"/>
      <c r="O38" s="88"/>
      <c r="P38" s="38"/>
      <c r="Q38" s="38"/>
      <c r="R38" s="38"/>
      <c r="S38" s="107">
        <v>44227</v>
      </c>
      <c r="T38" s="108"/>
      <c r="U38" s="109" t="e">
        <v>#N/A</v>
      </c>
    </row>
    <row r="39" spans="2:21" s="17" customFormat="1" ht="15" customHeight="1" x14ac:dyDescent="0.35">
      <c r="B39" s="61" t="s">
        <v>50</v>
      </c>
      <c r="C39" s="62">
        <v>31</v>
      </c>
      <c r="D39" s="132">
        <v>160.02616536648949</v>
      </c>
      <c r="E39" s="133">
        <f t="shared" ref="E39" si="5">IF(D39="na","na",IF(D39="","",IF(J39="","",D39/J39*100-100)))</f>
        <v>-1.3763908081435687</v>
      </c>
      <c r="F39" s="133">
        <f t="shared" si="1"/>
        <v>-25.424441477945393</v>
      </c>
      <c r="G39" s="132">
        <f>IF(D39="na","na",D39*$D$41)</f>
        <v>136.65708722040569</v>
      </c>
      <c r="H39" s="82"/>
      <c r="I39" s="83"/>
      <c r="J39" s="63">
        <v>162.25949007319761</v>
      </c>
      <c r="K39" s="63">
        <v>214.58259051343765</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0.85396714285714281</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46215</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46208</v>
      </c>
      <c r="K10" s="112">
        <f>$D$7-364</f>
        <v>45851</v>
      </c>
      <c r="L10" s="40"/>
      <c r="M10" s="99"/>
      <c r="N10" s="40"/>
      <c r="O10" s="6"/>
      <c r="P10" s="6"/>
      <c r="Q10" s="6"/>
      <c r="R10" s="6"/>
      <c r="S10" s="101">
        <v>44115</v>
      </c>
      <c r="T10" s="91"/>
      <c r="U10" s="91"/>
      <c r="V10" s="6"/>
    </row>
    <row r="11" spans="1:15421" s="25" customFormat="1" ht="15" customHeight="1" x14ac:dyDescent="0.35">
      <c r="B11" s="18" t="s">
        <v>45</v>
      </c>
      <c r="C11" s="19"/>
      <c r="D11" s="19">
        <v>0.83</v>
      </c>
      <c r="E11" s="127">
        <f>IF(J11="","na",IF(D11/J11*100-100&lt;0.05,IF(D11/J11*100-100&gt;-0.05,"no change",D11/J11*100-100),D11/J11*100-100))</f>
        <v>-4.5977011494252906</v>
      </c>
      <c r="F11" s="127">
        <f>IF(K11="","na",IF(D11/K11*100-100&lt;0.05,IF(D11/K11*100-100&gt;-0.05,"-",D11/K11*100-100),D11/K11*100-100))</f>
        <v>-35.658914728682177</v>
      </c>
      <c r="G11" s="19">
        <v>70.879272857142851</v>
      </c>
      <c r="H11" s="128"/>
      <c r="I11" s="129"/>
      <c r="J11" s="19">
        <v>0.87</v>
      </c>
      <c r="K11" s="19">
        <v>1.29</v>
      </c>
      <c r="L11" s="37"/>
      <c r="M11" s="100"/>
      <c r="N11" s="37"/>
      <c r="O11" s="6"/>
      <c r="P11" s="6"/>
      <c r="Q11" s="6"/>
      <c r="R11" s="6"/>
      <c r="S11" s="101">
        <v>44101</v>
      </c>
      <c r="T11" s="91"/>
      <c r="U11" s="91"/>
      <c r="V11" s="6"/>
    </row>
    <row r="12" spans="1:15421" s="17" customFormat="1" ht="15" customHeight="1" x14ac:dyDescent="0.35">
      <c r="B12" s="22" t="s">
        <v>59</v>
      </c>
      <c r="C12" s="23"/>
      <c r="D12" s="23">
        <v>0.82274404728914929</v>
      </c>
      <c r="E12" s="130" t="str">
        <f>IF(J12="","na",IF(D12/J12*100-100&lt;0.05,IF(D12/J12*100-100&gt;-0.05,"no change",D12/J12*100-100),D12/J12*100-100))</f>
        <v>no change</v>
      </c>
      <c r="F12" s="130">
        <f>IF(K12="","na",IF(D12/K12*100-100&lt;0.05,IF(D12/K12*100-100&gt;-0.05,"-",D12/K12*100-100),D12/K12*100-100))</f>
        <v>-36.05576945679779</v>
      </c>
      <c r="G12" s="23">
        <v>70.259638336623681</v>
      </c>
      <c r="H12" s="128"/>
      <c r="I12" s="131"/>
      <c r="J12" s="23">
        <v>0.8227912212668117</v>
      </c>
      <c r="K12" s="23">
        <v>1.2866587654585731</v>
      </c>
      <c r="L12" s="39"/>
      <c r="M12" s="98"/>
      <c r="N12" s="39"/>
      <c r="O12" s="6"/>
      <c r="P12" s="38"/>
      <c r="Q12" s="38"/>
      <c r="R12" s="38"/>
      <c r="S12" s="107">
        <v>44094</v>
      </c>
      <c r="T12" s="108"/>
      <c r="U12" s="108"/>
      <c r="V12" s="38"/>
      <c r="AB12" s="21"/>
    </row>
    <row r="13" spans="1:15421" s="25" customFormat="1" ht="15" customHeight="1" x14ac:dyDescent="0.35">
      <c r="B13" s="18" t="s">
        <v>46</v>
      </c>
      <c r="C13" s="19"/>
      <c r="D13" s="19">
        <v>0.91</v>
      </c>
      <c r="E13" s="127">
        <f>IF(J13="","na",IF(D13/J13*100-100&lt;0.05,IF(D13/J13*100-100&gt;-0.05,"no change",D13/J13*100-100),D13/J13*100-100))</f>
        <v>-6.1855670103092706</v>
      </c>
      <c r="F13" s="127">
        <f>IF(K13="","na",IF(D13/K13*100-100&lt;0.05,IF(D13/K13*100-100&gt;-0.05,"-",D13/K13*100-100),D13/K13*100-100))</f>
        <v>-34.05797101449275</v>
      </c>
      <c r="G13" s="19">
        <v>77.711010000000002</v>
      </c>
      <c r="H13" s="128"/>
      <c r="I13" s="129"/>
      <c r="J13" s="19">
        <v>0.97</v>
      </c>
      <c r="K13" s="19">
        <v>1.38</v>
      </c>
      <c r="L13" s="37"/>
      <c r="M13" s="100"/>
      <c r="N13" s="37"/>
      <c r="O13" s="6"/>
      <c r="P13" s="6"/>
      <c r="Q13" s="6"/>
      <c r="R13" s="6"/>
      <c r="S13" s="101">
        <v>44087</v>
      </c>
      <c r="T13" s="91"/>
      <c r="U13" s="91"/>
      <c r="V13" s="6"/>
    </row>
    <row r="14" spans="1:15421" s="17" customFormat="1" ht="15" customHeight="1" x14ac:dyDescent="0.35">
      <c r="B14" s="22" t="s">
        <v>47</v>
      </c>
      <c r="C14" s="23"/>
      <c r="D14" s="23">
        <v>1.0569999999999999</v>
      </c>
      <c r="E14" s="130">
        <f>IF(J14="","na",IF(D14/J14*100-100&lt;0.05,IF(D14/J14*100-100&gt;-0.05,"no change",D14/J14*100-100),D14/J14*100-100))</f>
        <v>4.4466403162055173</v>
      </c>
      <c r="F14" s="130">
        <f>IF(K14="","na",IF(D14/K14*100-100&lt;0.05,IF(D14/K14*100-100&gt;-0.05,"-",D14/K14*100-100),D14/K14*100-100))</f>
        <v>-14.89533011272141</v>
      </c>
      <c r="G14" s="23">
        <v>90.264326999999994</v>
      </c>
      <c r="H14" s="128"/>
      <c r="I14" s="131"/>
      <c r="J14" s="23">
        <v>1.012</v>
      </c>
      <c r="K14" s="23">
        <v>1.242</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0.85396714285714281</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2026-07-16T14:39:16Z</dcterms:modified>
</cp:coreProperties>
</file>